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3b1e0c8732dc8b/SHK INFO/Projekte/Heizsystemvergleich/"/>
    </mc:Choice>
  </mc:AlternateContent>
  <xr:revisionPtr revIDLastSave="56" documentId="8_{C5C1DFD0-7E92-40B6-BA49-BF0881EC4637}" xr6:coauthVersionLast="47" xr6:coauthVersionMax="47" xr10:uidLastSave="{03B55811-F647-441A-B77A-7C12D37F7161}"/>
  <bookViews>
    <workbookView xWindow="4524" yWindow="516" windowWidth="30960" windowHeight="15300" xr2:uid="{D4CC4532-B17E-4192-9514-F44C34B6CB42}"/>
  </bookViews>
  <sheets>
    <sheet name="Vergleich" sheetId="1" r:id="rId1"/>
    <sheet name="Vorgabewerte" sheetId="2" r:id="rId2"/>
    <sheet name="Berechnung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J19" i="1"/>
  <c r="F19" i="1"/>
  <c r="J15" i="1"/>
  <c r="I15" i="1"/>
  <c r="H15" i="1"/>
  <c r="H19" i="1" s="1"/>
  <c r="F15" i="1"/>
  <c r="D15" i="1"/>
  <c r="C23" i="2"/>
  <c r="G15" i="1" s="1"/>
  <c r="I11" i="1"/>
  <c r="I9" i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J9" i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H9" i="1"/>
  <c r="H20" i="1" s="1"/>
  <c r="H21" i="1" s="1"/>
  <c r="H22" i="1" s="1"/>
  <c r="H23" i="1" s="1"/>
  <c r="H24" i="1" s="1"/>
  <c r="H25" i="1" s="1"/>
  <c r="F9" i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J11" i="1"/>
  <c r="J6" i="1"/>
  <c r="J7" i="1"/>
  <c r="I6" i="1"/>
  <c r="I7" i="1" s="1"/>
  <c r="H11" i="1"/>
  <c r="H6" i="1"/>
  <c r="H7" i="1"/>
  <c r="G12" i="1"/>
  <c r="F12" i="1"/>
  <c r="D12" i="1"/>
  <c r="G11" i="1"/>
  <c r="D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F11" i="1"/>
  <c r="G6" i="1"/>
  <c r="G7" i="1" s="1"/>
  <c r="G9" i="1" l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E9" i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D14" i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F14" i="1"/>
  <c r="J14" i="1"/>
  <c r="I14" i="1"/>
  <c r="G14" i="1" l="1"/>
  <c r="G16" i="1" s="1"/>
  <c r="E14" i="1"/>
  <c r="J16" i="1"/>
  <c r="I16" i="1"/>
  <c r="F16" i="1"/>
  <c r="H14" i="1"/>
  <c r="H16" i="1" s="1"/>
</calcChain>
</file>

<file path=xl/sharedStrings.xml><?xml version="1.0" encoding="utf-8"?>
<sst xmlns="http://schemas.openxmlformats.org/spreadsheetml/2006/main" count="72" uniqueCount="59">
  <si>
    <t>Gas-Brennwert</t>
  </si>
  <si>
    <t>Gas-Hybrid mit Solarthermie</t>
  </si>
  <si>
    <t>Luft-Wärmepumpe</t>
  </si>
  <si>
    <t>Erd- Wärmepumpe</t>
  </si>
  <si>
    <t>Pellets</t>
  </si>
  <si>
    <t>Investition</t>
  </si>
  <si>
    <t>Förderung</t>
  </si>
  <si>
    <t>Anschaffung</t>
  </si>
  <si>
    <t>Energiekosten</t>
  </si>
  <si>
    <t>alte Anlage</t>
  </si>
  <si>
    <t>Wartungskosten</t>
  </si>
  <si>
    <t>Instandhaltung</t>
  </si>
  <si>
    <t>Gaspreis</t>
  </si>
  <si>
    <t>kwh / Jahr</t>
  </si>
  <si>
    <t>Vorgabewerte</t>
  </si>
  <si>
    <t>€ / kwh</t>
  </si>
  <si>
    <t>%</t>
  </si>
  <si>
    <t>CO2 Emmissionen in kg / Jahr</t>
  </si>
  <si>
    <t>-</t>
  </si>
  <si>
    <t>Solarertrag</t>
  </si>
  <si>
    <t>m²</t>
  </si>
  <si>
    <t>Schornsteinfeger</t>
  </si>
  <si>
    <t>Pellets Preis</t>
  </si>
  <si>
    <t>g / kwh</t>
  </si>
  <si>
    <t>Abgasverlust Pellets</t>
  </si>
  <si>
    <t>hydraulischer Abgleich</t>
  </si>
  <si>
    <t>Betriebskosten für 20 Jahre</t>
  </si>
  <si>
    <t>Einsparung in € 20 Jahre</t>
  </si>
  <si>
    <t>Heizsystemvergleich</t>
  </si>
  <si>
    <t>Energiepreise &amp; Preissteigerung</t>
  </si>
  <si>
    <t>Strompreis Wärmepumpentarif</t>
  </si>
  <si>
    <t>Preissteigerung pro Jahr</t>
  </si>
  <si>
    <t>Gebäudedaten</t>
  </si>
  <si>
    <t>Jahresverbauch</t>
  </si>
  <si>
    <t>Baujahr</t>
  </si>
  <si>
    <t>Größe</t>
  </si>
  <si>
    <t>Systemtemperaturen</t>
  </si>
  <si>
    <t>°C</t>
  </si>
  <si>
    <t>38 / 28</t>
  </si>
  <si>
    <t>55 / 45</t>
  </si>
  <si>
    <t>60 / 40</t>
  </si>
  <si>
    <t>70 / 55</t>
  </si>
  <si>
    <t>Temperatur</t>
  </si>
  <si>
    <t>Spalte1</t>
  </si>
  <si>
    <t>Energieeffizienz Werte</t>
  </si>
  <si>
    <t>JAZ Luft-WP</t>
  </si>
  <si>
    <t>JAZ Erd-WP</t>
  </si>
  <si>
    <t>Solarkolletorfläche</t>
  </si>
  <si>
    <t>kwh / m²</t>
  </si>
  <si>
    <t>Sonstige Grundlagen</t>
  </si>
  <si>
    <t>Schornsteinfeger Grundwert</t>
  </si>
  <si>
    <t>€</t>
  </si>
  <si>
    <t>CO2 Emissionen</t>
  </si>
  <si>
    <t>Gasverbennung</t>
  </si>
  <si>
    <t>Strommix</t>
  </si>
  <si>
    <t>Postleitzahl</t>
  </si>
  <si>
    <t>Bauvorhaben / Name</t>
  </si>
  <si>
    <t>Verlust Brennwert</t>
  </si>
  <si>
    <t>Verlust athmosphärisch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</si>
</sst>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3" tint="0.3999755851924192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/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6" fillId="5" borderId="0" xfId="0" applyFont="1" applyFill="1" applyAlignment="1" applyProtection="1">
      <alignment horizontal="left" vertical="top"/>
      <protection hidden="1"/>
    </xf>
    <xf numFmtId="0" fontId="4" fillId="5" borderId="0" xfId="0" applyFont="1" applyFill="1" applyProtection="1"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Protection="1">
      <protection hidden="1"/>
    </xf>
    <xf numFmtId="0" fontId="5" fillId="8" borderId="0" xfId="0" applyFont="1" applyFill="1" applyAlignment="1" applyProtection="1">
      <alignment vertical="center"/>
      <protection hidden="1"/>
    </xf>
    <xf numFmtId="165" fontId="3" fillId="4" borderId="0" xfId="0" applyNumberFormat="1" applyFont="1" applyFill="1" applyAlignment="1" applyProtection="1">
      <alignment horizontal="right" vertical="center" indent="1"/>
      <protection hidden="1"/>
    </xf>
    <xf numFmtId="165" fontId="3" fillId="9" borderId="0" xfId="0" applyNumberFormat="1" applyFont="1" applyFill="1" applyAlignment="1" applyProtection="1">
      <alignment horizontal="right" vertical="center" indent="1"/>
      <protection hidden="1"/>
    </xf>
    <xf numFmtId="165" fontId="3" fillId="5" borderId="0" xfId="0" applyNumberFormat="1" applyFont="1" applyFill="1" applyAlignment="1" applyProtection="1">
      <alignment horizontal="right" vertical="center" indent="1"/>
      <protection hidden="1"/>
    </xf>
    <xf numFmtId="165" fontId="3" fillId="10" borderId="0" xfId="0" applyNumberFormat="1" applyFont="1" applyFill="1" applyAlignment="1" applyProtection="1">
      <alignment horizontal="right" vertical="center" indent="1"/>
      <protection hidden="1"/>
    </xf>
    <xf numFmtId="165" fontId="3" fillId="8" borderId="0" xfId="0" applyNumberFormat="1" applyFont="1" applyFill="1" applyAlignment="1" applyProtection="1">
      <alignment horizontal="right" vertical="center" indent="1"/>
      <protection hidden="1"/>
    </xf>
    <xf numFmtId="165" fontId="3" fillId="6" borderId="0" xfId="0" applyNumberFormat="1" applyFont="1" applyFill="1" applyAlignment="1" applyProtection="1">
      <alignment horizontal="right" vertical="center" indent="1"/>
      <protection hidden="1"/>
    </xf>
    <xf numFmtId="165" fontId="3" fillId="2" borderId="0" xfId="0" applyNumberFormat="1" applyFont="1" applyFill="1" applyAlignment="1" applyProtection="1">
      <alignment horizontal="right" vertical="center" indent="1"/>
      <protection hidden="1"/>
    </xf>
    <xf numFmtId="164" fontId="3" fillId="8" borderId="0" xfId="0" applyNumberFormat="1" applyFont="1" applyFill="1" applyAlignment="1" applyProtection="1">
      <alignment horizontal="right" vertical="center" indent="1"/>
      <protection hidden="1"/>
    </xf>
    <xf numFmtId="164" fontId="3" fillId="10" borderId="0" xfId="0" applyNumberFormat="1" applyFont="1" applyFill="1" applyAlignment="1" applyProtection="1">
      <alignment horizontal="right" vertical="center" indent="1"/>
      <protection hidden="1"/>
    </xf>
    <xf numFmtId="165" fontId="3" fillId="7" borderId="0" xfId="0" applyNumberFormat="1" applyFont="1" applyFill="1" applyAlignment="1" applyProtection="1">
      <alignment horizontal="right" vertical="center" indent="1"/>
      <protection hidden="1"/>
    </xf>
    <xf numFmtId="165" fontId="3" fillId="3" borderId="0" xfId="0" applyNumberFormat="1" applyFont="1" applyFill="1" applyAlignment="1" applyProtection="1">
      <alignment horizontal="right" vertical="center" indent="1"/>
      <protection hidden="1"/>
    </xf>
    <xf numFmtId="3" fontId="3" fillId="5" borderId="0" xfId="0" applyNumberFormat="1" applyFont="1" applyFill="1" applyAlignment="1" applyProtection="1">
      <alignment horizontal="right" vertical="center" indent="1"/>
      <protection hidden="1"/>
    </xf>
    <xf numFmtId="1" fontId="3" fillId="7" borderId="0" xfId="0" applyNumberFormat="1" applyFont="1" applyFill="1" applyAlignment="1" applyProtection="1">
      <alignment horizontal="right" vertical="center" indent="1"/>
      <protection hidden="1"/>
    </xf>
    <xf numFmtId="1" fontId="3" fillId="3" borderId="0" xfId="0" applyNumberFormat="1" applyFont="1" applyFill="1" applyAlignment="1" applyProtection="1">
      <alignment horizontal="right" vertical="center" indent="1"/>
      <protection hidden="1"/>
    </xf>
    <xf numFmtId="0" fontId="0" fillId="8" borderId="0" xfId="0" applyFont="1" applyFill="1" applyProtection="1">
      <protection hidden="1"/>
    </xf>
    <xf numFmtId="0" fontId="0" fillId="10" borderId="0" xfId="0" applyFont="1" applyFill="1" applyProtection="1">
      <protection hidden="1"/>
    </xf>
    <xf numFmtId="0" fontId="0" fillId="5" borderId="0" xfId="0" applyFont="1" applyFill="1" applyProtection="1">
      <protection hidden="1"/>
    </xf>
    <xf numFmtId="3" fontId="4" fillId="5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165" fontId="3" fillId="9" borderId="0" xfId="0" applyNumberFormat="1" applyFont="1" applyFill="1" applyAlignment="1" applyProtection="1">
      <alignment horizontal="right" vertical="center" indent="1"/>
      <protection locked="0" hidden="1"/>
    </xf>
    <xf numFmtId="165" fontId="3" fillId="4" borderId="0" xfId="0" applyNumberFormat="1" applyFont="1" applyFill="1" applyAlignment="1" applyProtection="1">
      <alignment horizontal="right" vertical="center" indent="1"/>
      <protection locked="0" hidden="1"/>
    </xf>
    <xf numFmtId="0" fontId="7" fillId="8" borderId="0" xfId="0" applyFont="1" applyFill="1" applyAlignment="1" applyProtection="1">
      <alignment horizontal="center" vertical="center"/>
      <protection hidden="1"/>
    </xf>
    <xf numFmtId="0" fontId="0" fillId="5" borderId="3" xfId="0" applyFill="1" applyBorder="1" applyProtection="1">
      <protection hidden="1"/>
    </xf>
    <xf numFmtId="0" fontId="8" fillId="11" borderId="6" xfId="0" applyFont="1" applyFill="1" applyBorder="1" applyAlignment="1" applyProtection="1">
      <alignment horizontal="center" vertical="center"/>
      <protection hidden="1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8" fillId="11" borderId="8" xfId="0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0" fillId="12" borderId="0" xfId="0" applyFill="1" applyProtection="1">
      <protection hidden="1"/>
    </xf>
    <xf numFmtId="0" fontId="0" fillId="12" borderId="1" xfId="0" applyFill="1" applyBorder="1" applyProtection="1">
      <protection hidden="1"/>
    </xf>
    <xf numFmtId="0" fontId="0" fillId="12" borderId="5" xfId="0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0" xfId="0" applyFill="1" applyAlignment="1" applyProtection="1">
      <alignment horizontal="left" vertical="center" indent="1"/>
      <protection hidden="1"/>
    </xf>
    <xf numFmtId="0" fontId="0" fillId="12" borderId="1" xfId="0" applyFill="1" applyBorder="1" applyAlignment="1" applyProtection="1">
      <alignment horizontal="left" vertical="center" indent="1"/>
      <protection hidden="1"/>
    </xf>
    <xf numFmtId="0" fontId="0" fillId="12" borderId="5" xfId="0" applyFill="1" applyBorder="1" applyAlignment="1" applyProtection="1">
      <alignment horizontal="left" vertical="center" indent="1"/>
      <protection hidden="1"/>
    </xf>
    <xf numFmtId="0" fontId="0" fillId="12" borderId="0" xfId="0" applyFill="1" applyAlignment="1" applyProtection="1">
      <alignment horizontal="right" vertical="center" indent="1"/>
      <protection hidden="1"/>
    </xf>
    <xf numFmtId="0" fontId="0" fillId="12" borderId="1" xfId="0" applyFill="1" applyBorder="1" applyAlignment="1" applyProtection="1">
      <alignment horizontal="left" indent="1"/>
      <protection hidden="1"/>
    </xf>
    <xf numFmtId="0" fontId="0" fillId="12" borderId="1" xfId="0" applyFill="1" applyBorder="1" applyAlignment="1" applyProtection="1">
      <alignment horizontal="left" vertical="top" indent="1"/>
      <protection hidden="1"/>
    </xf>
    <xf numFmtId="0" fontId="0" fillId="5" borderId="0" xfId="0" applyFill="1" applyBorder="1" applyProtection="1">
      <protection hidden="1"/>
    </xf>
    <xf numFmtId="0" fontId="0" fillId="12" borderId="5" xfId="0" applyFill="1" applyBorder="1" applyAlignment="1" applyProtection="1">
      <alignment horizontal="left" indent="1"/>
      <protection hidden="1"/>
    </xf>
    <xf numFmtId="0" fontId="3" fillId="12" borderId="0" xfId="0" applyFont="1" applyFill="1" applyBorder="1" applyAlignment="1" applyProtection="1">
      <alignment horizontal="right" vertical="center" indent="1"/>
      <protection hidden="1"/>
    </xf>
    <xf numFmtId="0" fontId="0" fillId="12" borderId="2" xfId="0" applyFill="1" applyBorder="1" applyProtection="1">
      <protection hidden="1"/>
    </xf>
    <xf numFmtId="0" fontId="0" fillId="12" borderId="3" xfId="0" applyFill="1" applyBorder="1" applyProtection="1">
      <protection hidden="1"/>
    </xf>
    <xf numFmtId="0" fontId="0" fillId="12" borderId="4" xfId="0" applyFill="1" applyBorder="1" applyProtection="1">
      <protection hidden="1"/>
    </xf>
    <xf numFmtId="0" fontId="8" fillId="12" borderId="0" xfId="0" applyFont="1" applyFill="1" applyBorder="1" applyAlignment="1" applyProtection="1">
      <alignment horizontal="center" vertical="center"/>
      <protection hidden="1"/>
    </xf>
    <xf numFmtId="0" fontId="8" fillId="12" borderId="1" xfId="0" applyFont="1" applyFill="1" applyBorder="1" applyAlignment="1" applyProtection="1">
      <alignment horizontal="center" vertical="center"/>
      <protection hidden="1"/>
    </xf>
    <xf numFmtId="0" fontId="0" fillId="12" borderId="0" xfId="0" applyFill="1" applyBorder="1" applyAlignment="1" applyProtection="1">
      <alignment horizontal="right" vertical="center" indent="1"/>
      <protection hidden="1"/>
    </xf>
    <xf numFmtId="0" fontId="0" fillId="5" borderId="10" xfId="0" applyFill="1" applyBorder="1" applyProtection="1">
      <protection hidden="1"/>
    </xf>
    <xf numFmtId="0" fontId="0" fillId="12" borderId="0" xfId="0" applyFill="1" applyBorder="1" applyAlignment="1" applyProtection="1">
      <alignment horizontal="left" vertical="center" indent="1"/>
      <protection hidden="1"/>
    </xf>
    <xf numFmtId="0" fontId="0" fillId="12" borderId="0" xfId="0" applyFill="1" applyBorder="1" applyAlignment="1" applyProtection="1">
      <alignment horizontal="left" indent="1"/>
      <protection hidden="1"/>
    </xf>
    <xf numFmtId="0" fontId="2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3" fillId="13" borderId="9" xfId="0" applyFont="1" applyFill="1" applyBorder="1" applyAlignment="1" applyProtection="1">
      <alignment horizontal="right" vertical="center" indent="1"/>
      <protection locked="0" hidden="1"/>
    </xf>
    <xf numFmtId="1" fontId="3" fillId="13" borderId="9" xfId="0" applyNumberFormat="1" applyFont="1" applyFill="1" applyBorder="1" applyAlignment="1" applyProtection="1">
      <alignment horizontal="right" vertical="center" indent="1"/>
      <protection locked="0" hidden="1"/>
    </xf>
    <xf numFmtId="3" fontId="3" fillId="13" borderId="9" xfId="0" applyNumberFormat="1" applyFont="1" applyFill="1" applyBorder="1" applyAlignment="1" applyProtection="1">
      <alignment horizontal="right" vertical="center" indent="1"/>
      <protection locked="0" hidden="1"/>
    </xf>
    <xf numFmtId="0" fontId="4" fillId="5" borderId="11" xfId="0" applyFont="1" applyFill="1" applyBorder="1" applyProtection="1">
      <protection hidden="1"/>
    </xf>
    <xf numFmtId="0" fontId="4" fillId="5" borderId="12" xfId="0" applyFont="1" applyFill="1" applyBorder="1" applyProtection="1">
      <protection hidden="1"/>
    </xf>
  </cellXfs>
  <cellStyles count="1">
    <cellStyle name="Standard" xfId="0" builtinId="0"/>
  </cellStyles>
  <dxfs count="13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  <protection locked="1" hidden="1"/>
    </dxf>
    <dxf>
      <border>
        <top style="thin">
          <color theme="0"/>
        </top>
      </border>
    </dxf>
    <dxf>
      <border>
        <bottom style="thin">
          <color theme="0"/>
        </bottom>
      </border>
    </dxf>
    <dxf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1</xdr:row>
      <xdr:rowOff>68580</xdr:rowOff>
    </xdr:from>
    <xdr:to>
      <xdr:col>2</xdr:col>
      <xdr:colOff>1554480</xdr:colOff>
      <xdr:row>3</xdr:row>
      <xdr:rowOff>571500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765BC5C-CAEC-460B-95A3-DEA463FD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312420"/>
          <a:ext cx="1165860" cy="1165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820763-0BA6-44FF-B3CF-8861462E236C}" name="Tabelle2" displayName="Tabelle2" ref="A1:A6" totalsRowShown="0" headerRowDxfId="1" dataDxfId="0" headerRowBorderDxfId="4" tableBorderDxfId="5" totalsRowBorderDxfId="3">
  <autoFilter ref="A1:A6" xr:uid="{36820763-0BA6-44FF-B3CF-8861462E236C}"/>
  <tableColumns count="1">
    <tableColumn id="1" xr3:uid="{26A28593-601C-4262-A3E2-3DDFE06B53D2}" name="Spalte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C3EF-619F-41F2-B06B-72A2A7861686}">
  <sheetPr>
    <tabColor theme="4" tint="-0.249977111117893"/>
  </sheetPr>
  <dimension ref="A1:M46"/>
  <sheetViews>
    <sheetView tabSelected="1" zoomScaleNormal="100" workbookViewId="0">
      <selection activeCell="E5" sqref="E5"/>
    </sheetView>
  </sheetViews>
  <sheetFormatPr baseColWidth="10" defaultColWidth="10.6640625" defaultRowHeight="14.4" x14ac:dyDescent="0.3"/>
  <cols>
    <col min="1" max="1" width="10.6640625" style="2"/>
    <col min="2" max="2" width="3.44140625" style="2" customWidth="1"/>
    <col min="3" max="3" width="33.88671875" style="2" customWidth="1"/>
    <col min="4" max="10" width="18.88671875" style="2" customWidth="1"/>
    <col min="11" max="11" width="2.88671875" style="2" customWidth="1"/>
    <col min="12" max="12" width="150.109375" style="2" customWidth="1"/>
    <col min="13" max="13" width="16.109375" style="2" customWidth="1"/>
    <col min="14" max="16384" width="10.6640625" style="2"/>
  </cols>
  <sheetData>
    <row r="1" spans="1:12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2.5" customHeight="1" x14ac:dyDescent="0.3">
      <c r="A2" s="1"/>
      <c r="B2" s="1"/>
      <c r="C2" s="1"/>
      <c r="D2" s="3" t="s">
        <v>28</v>
      </c>
      <c r="E2" s="3"/>
      <c r="F2" s="3"/>
      <c r="G2" s="3"/>
      <c r="H2" s="3"/>
      <c r="I2" s="3"/>
      <c r="J2" s="1"/>
      <c r="K2" s="1"/>
      <c r="L2" s="1"/>
    </row>
    <row r="3" spans="1:12" ht="15" hidden="1" customHeight="1" x14ac:dyDescent="0.3">
      <c r="A3" s="1"/>
      <c r="B3" s="1"/>
      <c r="L3" s="1"/>
    </row>
    <row r="4" spans="1:12" ht="57" customHeight="1" x14ac:dyDescent="0.3">
      <c r="A4" s="1"/>
      <c r="B4" s="1"/>
      <c r="C4" s="4"/>
      <c r="D4" s="5" t="s">
        <v>9</v>
      </c>
      <c r="E4" s="6" t="s">
        <v>25</v>
      </c>
      <c r="F4" s="7" t="s">
        <v>0</v>
      </c>
      <c r="G4" s="6" t="s">
        <v>1</v>
      </c>
      <c r="H4" s="7" t="s">
        <v>2</v>
      </c>
      <c r="I4" s="6" t="s">
        <v>3</v>
      </c>
      <c r="J4" s="7" t="s">
        <v>4</v>
      </c>
      <c r="K4" s="8"/>
      <c r="L4" s="1"/>
    </row>
    <row r="5" spans="1:12" ht="33" customHeight="1" x14ac:dyDescent="0.3">
      <c r="A5" s="1"/>
      <c r="B5" s="8"/>
      <c r="C5" s="9" t="s">
        <v>7</v>
      </c>
      <c r="D5" s="10" t="s">
        <v>18</v>
      </c>
      <c r="E5" s="31">
        <v>1000</v>
      </c>
      <c r="F5" s="32">
        <v>11500</v>
      </c>
      <c r="G5" s="31">
        <v>26000</v>
      </c>
      <c r="H5" s="32">
        <v>19500</v>
      </c>
      <c r="I5" s="31">
        <v>26000</v>
      </c>
      <c r="J5" s="32">
        <v>24000</v>
      </c>
      <c r="K5" s="8"/>
      <c r="L5" s="1"/>
    </row>
    <row r="6" spans="1:12" ht="33" customHeight="1" x14ac:dyDescent="0.3">
      <c r="A6" s="1"/>
      <c r="B6" s="8"/>
      <c r="C6" s="9" t="s">
        <v>6</v>
      </c>
      <c r="D6" s="12" t="s">
        <v>18</v>
      </c>
      <c r="E6" s="12">
        <v>200</v>
      </c>
      <c r="F6" s="12">
        <v>0</v>
      </c>
      <c r="G6" s="12">
        <f>G5/100*30</f>
        <v>7800</v>
      </c>
      <c r="H6" s="12">
        <f>H5/100*35</f>
        <v>6825</v>
      </c>
      <c r="I6" s="12">
        <f>I5/100*35</f>
        <v>9100</v>
      </c>
      <c r="J6" s="12">
        <f>J5/100*35</f>
        <v>8400</v>
      </c>
      <c r="K6" s="8"/>
      <c r="L6" s="1"/>
    </row>
    <row r="7" spans="1:12" ht="33" customHeight="1" x14ac:dyDescent="0.3">
      <c r="A7" s="1"/>
      <c r="B7" s="8"/>
      <c r="C7" s="9" t="s">
        <v>5</v>
      </c>
      <c r="D7" s="10" t="s">
        <v>18</v>
      </c>
      <c r="E7" s="11">
        <v>800</v>
      </c>
      <c r="F7" s="10">
        <v>11500</v>
      </c>
      <c r="G7" s="11">
        <f>G5-G6</f>
        <v>18200</v>
      </c>
      <c r="H7" s="10">
        <f>H5-H6</f>
        <v>12675</v>
      </c>
      <c r="I7" s="11">
        <f>I5-I6</f>
        <v>16900</v>
      </c>
      <c r="J7" s="10">
        <f>J5-J6</f>
        <v>15600</v>
      </c>
      <c r="K7" s="8"/>
      <c r="L7" s="1"/>
    </row>
    <row r="8" spans="1:12" ht="16.5" customHeight="1" x14ac:dyDescent="0.3">
      <c r="A8" s="1"/>
      <c r="B8" s="8"/>
      <c r="C8" s="9"/>
      <c r="D8" s="13"/>
      <c r="E8" s="14"/>
      <c r="F8" s="13"/>
      <c r="G8" s="14"/>
      <c r="H8" s="13"/>
      <c r="I8" s="14"/>
      <c r="J8" s="13"/>
      <c r="K8" s="8"/>
      <c r="L8" s="1"/>
    </row>
    <row r="9" spans="1:12" ht="33" customHeight="1" x14ac:dyDescent="0.3">
      <c r="A9" s="1"/>
      <c r="B9" s="8"/>
      <c r="C9" s="9" t="s">
        <v>8</v>
      </c>
      <c r="D9" s="15">
        <f>Vorgabewerte!G5*Vorgabewerte!C5</f>
        <v>1230.5</v>
      </c>
      <c r="E9" s="16">
        <f>D9*0.9</f>
        <v>1107.45</v>
      </c>
      <c r="F9" s="15">
        <f>(Vorgabewerte!G5*((100-Vorgabewerte!K19+Vorgabewerte!K21)/100)*Vorgabewerte!C5)*0.9</f>
        <v>1018.8539999999999</v>
      </c>
      <c r="G9" s="16">
        <f>(((Vorgabewerte!G5*((100-Vorgabewerte!K19+Vorgabewerte!K21)/100))-(Vorgabewerte!C25*Vorgabewerte!C23))*Vorgabewerte!C5)*0.9</f>
        <v>741.99150000000009</v>
      </c>
      <c r="H9" s="15">
        <f>((Vorgabewerte!G5*((100-Vorgabewerte!K19)/100))/Vorgabewerte!C19*Vorgabewerte!C7)*0.9</f>
        <v>573.8276249999999</v>
      </c>
      <c r="I9" s="16">
        <f>((Vorgabewerte!G5*((100-Vorgabewerte!K19)/100))/Vorgabewerte!C21*Vorgabewerte!C7)*0.9</f>
        <v>437.20199999999994</v>
      </c>
      <c r="J9" s="15">
        <f>(Vorgabewerte!G5*((100-Vorgabewerte!K23+Vorgabewerte!K21)/100)*Vorgabewerte!C9)*0.9</f>
        <v>505.93131</v>
      </c>
      <c r="K9" s="8"/>
      <c r="L9" s="1"/>
    </row>
    <row r="10" spans="1:12" ht="33" customHeight="1" x14ac:dyDescent="0.3">
      <c r="A10" s="1"/>
      <c r="B10" s="8"/>
      <c r="C10" s="9" t="s">
        <v>10</v>
      </c>
      <c r="D10" s="12">
        <v>150</v>
      </c>
      <c r="E10" s="12">
        <v>150</v>
      </c>
      <c r="F10" s="12">
        <v>150</v>
      </c>
      <c r="G10" s="12">
        <v>210</v>
      </c>
      <c r="H10" s="12">
        <v>210</v>
      </c>
      <c r="I10" s="12">
        <v>210</v>
      </c>
      <c r="J10" s="12">
        <v>260</v>
      </c>
      <c r="K10" s="8"/>
      <c r="L10" s="1"/>
    </row>
    <row r="11" spans="1:12" ht="33" customHeight="1" x14ac:dyDescent="0.3">
      <c r="A11" s="1"/>
      <c r="B11" s="8"/>
      <c r="C11" s="9" t="s">
        <v>11</v>
      </c>
      <c r="D11" s="15">
        <v>115</v>
      </c>
      <c r="E11" s="16">
        <v>115</v>
      </c>
      <c r="F11" s="15">
        <f>F5*0.01</f>
        <v>115</v>
      </c>
      <c r="G11" s="16">
        <f>G5*0.01</f>
        <v>260</v>
      </c>
      <c r="H11" s="15">
        <f>H5*0.01</f>
        <v>195</v>
      </c>
      <c r="I11" s="16">
        <f>I5*0.01</f>
        <v>260</v>
      </c>
      <c r="J11" s="15">
        <f>J5*0.01</f>
        <v>240</v>
      </c>
      <c r="K11" s="8"/>
      <c r="L11" s="1"/>
    </row>
    <row r="12" spans="1:12" ht="33" customHeight="1" x14ac:dyDescent="0.3">
      <c r="A12" s="1"/>
      <c r="B12" s="8"/>
      <c r="C12" s="9" t="s">
        <v>21</v>
      </c>
      <c r="D12" s="12">
        <f>Vorgabewerte!K25</f>
        <v>70</v>
      </c>
      <c r="E12" s="12">
        <v>70</v>
      </c>
      <c r="F12" s="12">
        <f>Vorgabewerte!K25</f>
        <v>70</v>
      </c>
      <c r="G12" s="12">
        <f>Vorgabewerte!K25</f>
        <v>70</v>
      </c>
      <c r="H12" s="12">
        <v>0</v>
      </c>
      <c r="I12" s="12">
        <v>0</v>
      </c>
      <c r="J12" s="12">
        <v>130</v>
      </c>
      <c r="K12" s="8"/>
      <c r="L12" s="1"/>
    </row>
    <row r="13" spans="1:12" ht="15" customHeight="1" x14ac:dyDescent="0.3">
      <c r="A13" s="1"/>
      <c r="B13" s="8"/>
      <c r="C13" s="9"/>
      <c r="D13" s="13"/>
      <c r="E13" s="17"/>
      <c r="F13" s="18"/>
      <c r="G13" s="17"/>
      <c r="H13" s="18"/>
      <c r="I13" s="17"/>
      <c r="J13" s="18"/>
      <c r="K13" s="8"/>
      <c r="L13" s="1"/>
    </row>
    <row r="14" spans="1:12" ht="33" customHeight="1" x14ac:dyDescent="0.3">
      <c r="A14" s="1"/>
      <c r="B14" s="8"/>
      <c r="C14" s="9" t="s">
        <v>26</v>
      </c>
      <c r="D14" s="19">
        <f t="shared" ref="D14:H14" si="0">SUM(D10:D12)*20+SUM(D20:D39)</f>
        <v>44807.602715068213</v>
      </c>
      <c r="E14" s="20">
        <f t="shared" si="0"/>
        <v>40996.842443561385</v>
      </c>
      <c r="F14" s="19">
        <f t="shared" si="0"/>
        <v>38253.095048076473</v>
      </c>
      <c r="G14" s="20">
        <f t="shared" si="0"/>
        <v>33778.884437186134</v>
      </c>
      <c r="H14" s="19">
        <f t="shared" si="0"/>
        <v>25870.983470484465</v>
      </c>
      <c r="I14" s="19">
        <f>SUM(I10:I12)*20+SUM(I20:I39)</f>
        <v>22939.796929892924</v>
      </c>
      <c r="J14" s="19">
        <f>SUM(J10:J12)*20+SUM(J20:J39)</f>
        <v>28268.288795281598</v>
      </c>
      <c r="K14" s="8"/>
      <c r="L14" s="1"/>
    </row>
    <row r="15" spans="1:12" ht="33" customHeight="1" x14ac:dyDescent="0.3">
      <c r="A15" s="1"/>
      <c r="B15" s="8"/>
      <c r="C15" s="9" t="s">
        <v>17</v>
      </c>
      <c r="D15" s="21">
        <f>Vorgabewerte!G5*(Vorgabewerte!K5/1000)</f>
        <v>2140</v>
      </c>
      <c r="E15" s="21"/>
      <c r="F15" s="21">
        <f>Vorgabewerte!G5*((100-Vorgabewerte!K19+Vorgabewerte!K21)/100)*(Vorgabewerte!K5/1000)</f>
        <v>1968.8000000000002</v>
      </c>
      <c r="G15" s="21">
        <f>((Vorgabewerte!G5*((100-Vorgabewerte!K19+Vorgabewerte!K21)/100))-(Vorgabewerte!C25*Vorgabewerte!C23))*(Vorgabewerte!K5/1000)</f>
        <v>1433.8000000000002</v>
      </c>
      <c r="H15" s="21">
        <f>((Vorgabewerte!G5*((100-Vorgabewerte!K19)/100))/Vorgabewerte!C19)*(Vorgabewerte!K7/1000)</f>
        <v>1111.2217499999997</v>
      </c>
      <c r="I15" s="21">
        <f>((Vorgabewerte!G5*((100-Vorgabewerte!K19)/100))/Vorgabewerte!C21)*(Vorgabewerte!K7/1000)</f>
        <v>846.64514285714279</v>
      </c>
      <c r="J15" s="21">
        <f>((Vorgabewerte!G5*((100-Vorgabewerte!K23)/100)))*(Vorgabewerte!K9/1000)</f>
        <v>238.71699999999998</v>
      </c>
      <c r="K15" s="8"/>
      <c r="L15" s="1"/>
    </row>
    <row r="16" spans="1:12" ht="33" customHeight="1" x14ac:dyDescent="0.3">
      <c r="A16" s="1"/>
      <c r="B16" s="8"/>
      <c r="C16" s="9" t="s">
        <v>27</v>
      </c>
      <c r="D16" s="22" t="s">
        <v>18</v>
      </c>
      <c r="E16" s="23"/>
      <c r="F16" s="19">
        <f>D14-F14</f>
        <v>6554.5076669917398</v>
      </c>
      <c r="G16" s="20">
        <f>D14-G14</f>
        <v>11028.718277882079</v>
      </c>
      <c r="H16" s="19">
        <f>D14-H14</f>
        <v>18936.619244583748</v>
      </c>
      <c r="I16" s="19">
        <f>D14-I14</f>
        <v>21867.805785175289</v>
      </c>
      <c r="J16" s="19">
        <f>D14-J14</f>
        <v>16539.313919786615</v>
      </c>
      <c r="K16" s="8"/>
      <c r="L16" s="1"/>
    </row>
    <row r="17" spans="1:13" ht="24" customHeight="1" x14ac:dyDescent="0.3">
      <c r="A17" s="1"/>
      <c r="B17" s="8"/>
      <c r="C17" s="24"/>
      <c r="D17" s="25"/>
      <c r="E17" s="24"/>
      <c r="F17" s="25"/>
      <c r="G17" s="24"/>
      <c r="H17" s="25"/>
      <c r="I17" s="24"/>
      <c r="J17" s="25"/>
      <c r="K17" s="8"/>
      <c r="L17" s="1"/>
    </row>
    <row r="18" spans="1:13" ht="129.75" customHeight="1" x14ac:dyDescent="0.3">
      <c r="A18" s="1"/>
      <c r="B18" s="1"/>
      <c r="C18" s="26"/>
      <c r="D18" s="26"/>
      <c r="E18" s="26"/>
      <c r="F18" s="26"/>
      <c r="G18" s="26"/>
      <c r="H18" s="26"/>
      <c r="I18" s="26"/>
      <c r="J18" s="26"/>
      <c r="K18" s="1"/>
      <c r="L18" s="1"/>
    </row>
    <row r="19" spans="1:13" ht="31.5" customHeight="1" x14ac:dyDescent="0.3">
      <c r="A19" s="1"/>
      <c r="B19" s="1"/>
      <c r="C19" s="26"/>
      <c r="D19" s="4"/>
      <c r="E19" s="4"/>
      <c r="F19" s="27">
        <f>F15*20</f>
        <v>39376</v>
      </c>
      <c r="G19" s="27">
        <f t="shared" ref="G19:J19" si="1">G15*20</f>
        <v>28676.000000000004</v>
      </c>
      <c r="H19" s="27">
        <f t="shared" si="1"/>
        <v>22224.434999999994</v>
      </c>
      <c r="I19" s="27">
        <f>I15*20</f>
        <v>16932.902857142857</v>
      </c>
      <c r="J19" s="27">
        <f t="shared" si="1"/>
        <v>4774.34</v>
      </c>
      <c r="K19" s="1"/>
      <c r="L19" s="1"/>
    </row>
    <row r="20" spans="1:13" x14ac:dyDescent="0.3">
      <c r="C20" s="28"/>
      <c r="D20" s="29">
        <f>D9*((100+Vorgabewerte!$C11)/100)</f>
        <v>1279.72</v>
      </c>
      <c r="E20" s="29">
        <f>E9*((100+Vorgabewerte!$C11)/100)</f>
        <v>1151.748</v>
      </c>
      <c r="F20" s="29">
        <f>F9*((100+Vorgabewerte!$C11)/100)</f>
        <v>1059.60816</v>
      </c>
      <c r="G20" s="29">
        <f>G9*((100+Vorgabewerte!$C11)/100)</f>
        <v>771.6711600000001</v>
      </c>
      <c r="H20" s="29">
        <f>H9*((100+Vorgabewerte!$C11)/100)</f>
        <v>596.78072999999995</v>
      </c>
      <c r="I20" s="29">
        <f>I9*((100+Vorgabewerte!$C11)/100)</f>
        <v>454.69007999999997</v>
      </c>
      <c r="J20" s="29">
        <f>J9*((100+Vorgabewerte!$C11)/100)</f>
        <v>526.16856240000004</v>
      </c>
    </row>
    <row r="21" spans="1:13" x14ac:dyDescent="0.3">
      <c r="C21" s="28"/>
      <c r="D21" s="29">
        <f>D20*((100+Vorgabewerte!$C$11)/100)</f>
        <v>1330.9088000000002</v>
      </c>
      <c r="E21" s="29">
        <f>E20*((100+Vorgabewerte!$C$11)/100)</f>
        <v>1197.8179200000002</v>
      </c>
      <c r="F21" s="29">
        <f>F20*((100+Vorgabewerte!$C$11)/100)</f>
        <v>1101.9924864</v>
      </c>
      <c r="G21" s="29">
        <f>G20*((100+Vorgabewerte!$C$11)/100)</f>
        <v>802.53800640000009</v>
      </c>
      <c r="H21" s="29">
        <f>H20*((100+Vorgabewerte!$C$11)/100)</f>
        <v>620.65195919999996</v>
      </c>
      <c r="I21" s="29">
        <f>I20*((100+Vorgabewerte!$C$11)/100)</f>
        <v>472.87768319999998</v>
      </c>
      <c r="J21" s="29">
        <f>J20*((100+Vorgabewerte!$C$11)/100)</f>
        <v>547.21530489600002</v>
      </c>
    </row>
    <row r="22" spans="1:13" x14ac:dyDescent="0.3">
      <c r="C22" s="28"/>
      <c r="D22" s="29">
        <f>D21*((100+Vorgabewerte!$C$11)/100)</f>
        <v>1384.1451520000003</v>
      </c>
      <c r="E22" s="29">
        <f>E21*((100+Vorgabewerte!$C$11)/100)</f>
        <v>1245.7306368000002</v>
      </c>
      <c r="F22" s="29">
        <f>F21*((100+Vorgabewerte!$C$11)/100)</f>
        <v>1146.072185856</v>
      </c>
      <c r="G22" s="29">
        <f>G21*((100+Vorgabewerte!$C$11)/100)</f>
        <v>834.63952665600016</v>
      </c>
      <c r="H22" s="29">
        <f>H21*((100+Vorgabewerte!$C$11)/100)</f>
        <v>645.47803756799999</v>
      </c>
      <c r="I22" s="29">
        <f>I21*((100+Vorgabewerte!$C$11)/100)</f>
        <v>491.79279052800001</v>
      </c>
      <c r="J22" s="29">
        <f>J21*((100+Vorgabewerte!$C$11)/100)</f>
        <v>569.10391709184</v>
      </c>
    </row>
    <row r="23" spans="1:13" x14ac:dyDescent="0.3">
      <c r="C23" s="28"/>
      <c r="D23" s="29">
        <f>D22*((100+Vorgabewerte!$C$11)/100)</f>
        <v>1439.5109580800004</v>
      </c>
      <c r="E23" s="29">
        <f>E22*((100+Vorgabewerte!$C$11)/100)</f>
        <v>1295.5598622720001</v>
      </c>
      <c r="F23" s="29">
        <f>F22*((100+Vorgabewerte!$C$11)/100)</f>
        <v>1191.9150732902401</v>
      </c>
      <c r="G23" s="29">
        <f>G22*((100+Vorgabewerte!$C$11)/100)</f>
        <v>868.02510772224025</v>
      </c>
      <c r="H23" s="29">
        <f>H22*((100+Vorgabewerte!$C$11)/100)</f>
        <v>671.29715907072</v>
      </c>
      <c r="I23" s="29">
        <f>I22*((100+Vorgabewerte!$C$11)/100)</f>
        <v>511.46450214912005</v>
      </c>
      <c r="J23" s="29">
        <f>J22*((100+Vorgabewerte!$C$11)/100)</f>
        <v>591.86807377551361</v>
      </c>
    </row>
    <row r="24" spans="1:13" x14ac:dyDescent="0.3">
      <c r="C24" s="28"/>
      <c r="D24" s="29">
        <f>D23*((100+Vorgabewerte!$C$11)/100)</f>
        <v>1497.0913964032004</v>
      </c>
      <c r="E24" s="29">
        <f>E23*((100+Vorgabewerte!$C$11)/100)</f>
        <v>1347.3822567628802</v>
      </c>
      <c r="F24" s="29">
        <f>F23*((100+Vorgabewerte!$C$11)/100)</f>
        <v>1239.5916762218499</v>
      </c>
      <c r="G24" s="29">
        <f>G23*((100+Vorgabewerte!$C$11)/100)</f>
        <v>902.74611203112988</v>
      </c>
      <c r="H24" s="29">
        <f>H23*((100+Vorgabewerte!$C$11)/100)</f>
        <v>698.14904543354885</v>
      </c>
      <c r="I24" s="29">
        <f>I23*((100+Vorgabewerte!$C$11)/100)</f>
        <v>531.92308223508485</v>
      </c>
      <c r="J24" s="29">
        <f>J23*((100+Vorgabewerte!$C$11)/100)</f>
        <v>615.54279672653422</v>
      </c>
    </row>
    <row r="25" spans="1:13" x14ac:dyDescent="0.3">
      <c r="C25" s="28"/>
      <c r="D25" s="29">
        <f>D24*((100+Vorgabewerte!$C$11)/100)</f>
        <v>1556.9750522593285</v>
      </c>
      <c r="E25" s="29">
        <f>E24*((100+Vorgabewerte!$C$11)/100)</f>
        <v>1401.2775470333954</v>
      </c>
      <c r="F25" s="29">
        <f>F24*((100+Vorgabewerte!$C$11)/100)</f>
        <v>1289.1753432707239</v>
      </c>
      <c r="G25" s="29">
        <f>G24*((100+Vorgabewerte!$C$11)/100)</f>
        <v>938.85595651237509</v>
      </c>
      <c r="H25" s="29">
        <f>H24*((100+Vorgabewerte!$C$11)/100)</f>
        <v>726.07500725089085</v>
      </c>
      <c r="I25" s="29">
        <f>I24*((100+Vorgabewerte!$C$11)/100)</f>
        <v>553.20000552448823</v>
      </c>
      <c r="J25" s="29">
        <f>J24*((100+Vorgabewerte!$C$11)/100)</f>
        <v>640.16450859559563</v>
      </c>
    </row>
    <row r="26" spans="1:13" x14ac:dyDescent="0.3">
      <c r="C26" s="28"/>
      <c r="D26" s="29">
        <f>D25*((100+Vorgabewerte!$C$11)/100)</f>
        <v>1619.2540543497018</v>
      </c>
      <c r="E26" s="29">
        <f>E25*((100+Vorgabewerte!$C$11)/100)</f>
        <v>1457.3286489147313</v>
      </c>
      <c r="F26" s="29">
        <f>F25*((100+Vorgabewerte!$C$11)/100)</f>
        <v>1340.742357001553</v>
      </c>
      <c r="G26" s="29">
        <f>G25*((100+Vorgabewerte!$C$11)/100)</f>
        <v>976.41019477287011</v>
      </c>
      <c r="H26" s="29">
        <f>H25*((100+Vorgabewerte!$C$11)/100)</f>
        <v>755.11800754092656</v>
      </c>
      <c r="I26" s="29">
        <f>I25*((100+Vorgabewerte!$C$11)/100)</f>
        <v>575.32800574546775</v>
      </c>
      <c r="J26" s="29">
        <f>J25*((100+Vorgabewerte!$C$11)/100)</f>
        <v>665.77108893941943</v>
      </c>
    </row>
    <row r="27" spans="1:13" x14ac:dyDescent="0.3">
      <c r="C27" s="28"/>
      <c r="D27" s="29">
        <f>D26*((100+Vorgabewerte!$C$11)/100)</f>
        <v>1684.02421652369</v>
      </c>
      <c r="E27" s="29">
        <f>E26*((100+Vorgabewerte!$C$11)/100)</f>
        <v>1515.6217948713206</v>
      </c>
      <c r="F27" s="29">
        <f>F26*((100+Vorgabewerte!$C$11)/100)</f>
        <v>1394.3720512816153</v>
      </c>
      <c r="G27" s="29">
        <f>G26*((100+Vorgabewerte!$C$11)/100)</f>
        <v>1015.4666025637849</v>
      </c>
      <c r="H27" s="29">
        <f>H26*((100+Vorgabewerte!$C$11)/100)</f>
        <v>785.32272784256361</v>
      </c>
      <c r="I27" s="29">
        <f>I26*((100+Vorgabewerte!$C$11)/100)</f>
        <v>598.34112597528645</v>
      </c>
      <c r="J27" s="29">
        <f>J26*((100+Vorgabewerte!$C$11)/100)</f>
        <v>692.40193249699621</v>
      </c>
    </row>
    <row r="28" spans="1:13" x14ac:dyDescent="0.3">
      <c r="C28" s="28"/>
      <c r="D28" s="29">
        <f>D27*((100+Vorgabewerte!$C$11)/100)</f>
        <v>1751.3851851846377</v>
      </c>
      <c r="E28" s="29">
        <f>E27*((100+Vorgabewerte!$C$11)/100)</f>
        <v>1576.2466666661735</v>
      </c>
      <c r="F28" s="29">
        <f>F27*((100+Vorgabewerte!$C$11)/100)</f>
        <v>1450.1469333328801</v>
      </c>
      <c r="G28" s="29">
        <f>G27*((100+Vorgabewerte!$C$11)/100)</f>
        <v>1056.0852666663363</v>
      </c>
      <c r="H28" s="29">
        <f>H27*((100+Vorgabewerte!$C$11)/100)</f>
        <v>816.73563695626615</v>
      </c>
      <c r="I28" s="29">
        <f>I27*((100+Vorgabewerte!$C$11)/100)</f>
        <v>622.27477101429793</v>
      </c>
      <c r="J28" s="29">
        <f>J27*((100+Vorgabewerte!$C$11)/100)</f>
        <v>720.09800979687611</v>
      </c>
      <c r="M28" s="30"/>
    </row>
    <row r="29" spans="1:13" x14ac:dyDescent="0.3">
      <c r="C29" s="28"/>
      <c r="D29" s="29">
        <f>D28*((100+Vorgabewerte!$C$11)/100)</f>
        <v>1821.4405925920232</v>
      </c>
      <c r="E29" s="29">
        <f>E28*((100+Vorgabewerte!$C$11)/100)</f>
        <v>1639.2965333328204</v>
      </c>
      <c r="F29" s="29">
        <f>F28*((100+Vorgabewerte!$C$11)/100)</f>
        <v>1508.1528106661954</v>
      </c>
      <c r="G29" s="29">
        <f>G28*((100+Vorgabewerte!$C$11)/100)</f>
        <v>1098.3286773329899</v>
      </c>
      <c r="H29" s="29">
        <f>H28*((100+Vorgabewerte!$C$11)/100)</f>
        <v>849.40506243451682</v>
      </c>
      <c r="I29" s="29">
        <f>I28*((100+Vorgabewerte!$C$11)/100)</f>
        <v>647.16576185486986</v>
      </c>
      <c r="J29" s="29">
        <f>J28*((100+Vorgabewerte!$C$11)/100)</f>
        <v>748.90193018875118</v>
      </c>
      <c r="M29" s="30"/>
    </row>
    <row r="30" spans="1:13" x14ac:dyDescent="0.3">
      <c r="C30" s="28"/>
      <c r="D30" s="29">
        <f>D29*((100+Vorgabewerte!$C$11)/100)</f>
        <v>1894.2982162957042</v>
      </c>
      <c r="E30" s="29">
        <f>E29*((100+Vorgabewerte!$C$11)/100)</f>
        <v>1704.8683946661333</v>
      </c>
      <c r="F30" s="29">
        <f>F29*((100+Vorgabewerte!$C$11)/100)</f>
        <v>1568.4789230928432</v>
      </c>
      <c r="G30" s="29">
        <f>G29*((100+Vorgabewerte!$C$11)/100)</f>
        <v>1142.2618244263094</v>
      </c>
      <c r="H30" s="29">
        <f>H29*((100+Vorgabewerte!$C$11)/100)</f>
        <v>883.38126493189748</v>
      </c>
      <c r="I30" s="29">
        <f>I29*((100+Vorgabewerte!$C$11)/100)</f>
        <v>673.05239232906467</v>
      </c>
      <c r="J30" s="29">
        <f>J29*((100+Vorgabewerte!$C$11)/100)</f>
        <v>778.85800739630122</v>
      </c>
      <c r="M30" s="30"/>
    </row>
    <row r="31" spans="1:13" x14ac:dyDescent="0.3">
      <c r="C31" s="28"/>
      <c r="D31" s="29">
        <f>D30*((100+Vorgabewerte!$C$11)/100)</f>
        <v>1970.0701449475323</v>
      </c>
      <c r="E31" s="29">
        <f>E30*((100+Vorgabewerte!$C$11)/100)</f>
        <v>1773.0631304527788</v>
      </c>
      <c r="F31" s="29">
        <f>F30*((100+Vorgabewerte!$C$11)/100)</f>
        <v>1631.218080016557</v>
      </c>
      <c r="G31" s="29">
        <f>G30*((100+Vorgabewerte!$C$11)/100)</f>
        <v>1187.9522974033619</v>
      </c>
      <c r="H31" s="29">
        <f>H30*((100+Vorgabewerte!$C$11)/100)</f>
        <v>918.71651552917342</v>
      </c>
      <c r="I31" s="29">
        <f>I30*((100+Vorgabewerte!$C$11)/100)</f>
        <v>699.97448802222732</v>
      </c>
      <c r="J31" s="29">
        <f>J30*((100+Vorgabewerte!$C$11)/100)</f>
        <v>810.01232769215335</v>
      </c>
    </row>
    <row r="32" spans="1:13" x14ac:dyDescent="0.3">
      <c r="C32" s="28"/>
      <c r="D32" s="29">
        <f>D31*((100+Vorgabewerte!$C$11)/100)</f>
        <v>2048.8729507454336</v>
      </c>
      <c r="E32" s="29">
        <f>E31*((100+Vorgabewerte!$C$11)/100)</f>
        <v>1843.9856556708899</v>
      </c>
      <c r="F32" s="29">
        <f>F31*((100+Vorgabewerte!$C$11)/100)</f>
        <v>1696.4668032172194</v>
      </c>
      <c r="G32" s="29">
        <f>G31*((100+Vorgabewerte!$C$11)/100)</f>
        <v>1235.4703892994964</v>
      </c>
      <c r="H32" s="29">
        <f>H31*((100+Vorgabewerte!$C$11)/100)</f>
        <v>955.46517615034043</v>
      </c>
      <c r="I32" s="29">
        <f>I31*((100+Vorgabewerte!$C$11)/100)</f>
        <v>727.97346754311639</v>
      </c>
      <c r="J32" s="29">
        <f>J31*((100+Vorgabewerte!$C$11)/100)</f>
        <v>842.41282079983955</v>
      </c>
    </row>
    <row r="33" spans="3:10" x14ac:dyDescent="0.3">
      <c r="C33" s="28"/>
      <c r="D33" s="29">
        <f>D32*((100+Vorgabewerte!$C$11)/100)</f>
        <v>2130.8278687752509</v>
      </c>
      <c r="E33" s="29">
        <f>E32*((100+Vorgabewerte!$C$11)/100)</f>
        <v>1917.7450818977254</v>
      </c>
      <c r="F33" s="29">
        <f>F32*((100+Vorgabewerte!$C$11)/100)</f>
        <v>1764.3254753459082</v>
      </c>
      <c r="G33" s="29">
        <f>G32*((100+Vorgabewerte!$C$11)/100)</f>
        <v>1284.8892048714763</v>
      </c>
      <c r="H33" s="29">
        <f>H32*((100+Vorgabewerte!$C$11)/100)</f>
        <v>993.68378319635406</v>
      </c>
      <c r="I33" s="29">
        <f>I32*((100+Vorgabewerte!$C$11)/100)</f>
        <v>757.09240624484107</v>
      </c>
      <c r="J33" s="29">
        <f>J32*((100+Vorgabewerte!$C$11)/100)</f>
        <v>876.10933363183312</v>
      </c>
    </row>
    <row r="34" spans="3:10" x14ac:dyDescent="0.3">
      <c r="C34" s="28"/>
      <c r="D34" s="29">
        <f>D33*((100+Vorgabewerte!$C$11)/100)</f>
        <v>2216.0609835262608</v>
      </c>
      <c r="E34" s="29">
        <f>E33*((100+Vorgabewerte!$C$11)/100)</f>
        <v>1994.4548851736345</v>
      </c>
      <c r="F34" s="29">
        <f>F33*((100+Vorgabewerte!$C$11)/100)</f>
        <v>1834.8984943597445</v>
      </c>
      <c r="G34" s="29">
        <f>G33*((100+Vorgabewerte!$C$11)/100)</f>
        <v>1336.2847730663354</v>
      </c>
      <c r="H34" s="29">
        <f>H33*((100+Vorgabewerte!$C$11)/100)</f>
        <v>1033.4311345242083</v>
      </c>
      <c r="I34" s="29">
        <f>I33*((100+Vorgabewerte!$C$11)/100)</f>
        <v>787.37610249463478</v>
      </c>
      <c r="J34" s="29">
        <f>J33*((100+Vorgabewerte!$C$11)/100)</f>
        <v>911.15370697710648</v>
      </c>
    </row>
    <row r="35" spans="3:10" x14ac:dyDescent="0.3">
      <c r="C35" s="28"/>
      <c r="D35" s="29">
        <f>D34*((100+Vorgabewerte!$C$11)/100)</f>
        <v>2304.7034228673115</v>
      </c>
      <c r="E35" s="29">
        <f>E34*((100+Vorgabewerte!$C$11)/100)</f>
        <v>2074.23308058058</v>
      </c>
      <c r="F35" s="29">
        <f>F34*((100+Vorgabewerte!$C$11)/100)</f>
        <v>1908.2944341341345</v>
      </c>
      <c r="G35" s="29">
        <f>G34*((100+Vorgabewerte!$C$11)/100)</f>
        <v>1389.7361639889889</v>
      </c>
      <c r="H35" s="29">
        <f>H34*((100+Vorgabewerte!$C$11)/100)</f>
        <v>1074.7683799051767</v>
      </c>
      <c r="I35" s="29">
        <f>I34*((100+Vorgabewerte!$C$11)/100)</f>
        <v>818.87114659442022</v>
      </c>
      <c r="J35" s="29">
        <f>J34*((100+Vorgabewerte!$C$11)/100)</f>
        <v>947.59985525619072</v>
      </c>
    </row>
    <row r="36" spans="3:10" x14ac:dyDescent="0.3">
      <c r="C36" s="28"/>
      <c r="D36" s="29">
        <f>D35*((100+Vorgabewerte!$C$11)/100)</f>
        <v>2396.8915597820042</v>
      </c>
      <c r="E36" s="29">
        <f>E35*((100+Vorgabewerte!$C$11)/100)</f>
        <v>2157.2024038038035</v>
      </c>
      <c r="F36" s="29">
        <f>F35*((100+Vorgabewerte!$C$11)/100)</f>
        <v>1984.6262114995</v>
      </c>
      <c r="G36" s="29">
        <f>G35*((100+Vorgabewerte!$C$11)/100)</f>
        <v>1445.3256105485484</v>
      </c>
      <c r="H36" s="29">
        <f>H35*((100+Vorgabewerte!$C$11)/100)</f>
        <v>1117.7591151013839</v>
      </c>
      <c r="I36" s="29">
        <f>I35*((100+Vorgabewerte!$C$11)/100)</f>
        <v>851.62599245819706</v>
      </c>
      <c r="J36" s="29">
        <f>J35*((100+Vorgabewerte!$C$11)/100)</f>
        <v>985.5038494664384</v>
      </c>
    </row>
    <row r="37" spans="3:10" x14ac:dyDescent="0.3">
      <c r="C37" s="28"/>
      <c r="D37" s="29">
        <f>D36*((100+Vorgabewerte!$C$11)/100)</f>
        <v>2492.7672221732846</v>
      </c>
      <c r="E37" s="29">
        <f>E36*((100+Vorgabewerte!$C$11)/100)</f>
        <v>2243.4904999559558</v>
      </c>
      <c r="F37" s="29">
        <f>F36*((100+Vorgabewerte!$C$11)/100)</f>
        <v>2064.01125995948</v>
      </c>
      <c r="G37" s="29">
        <f>G36*((100+Vorgabewerte!$C$11)/100)</f>
        <v>1503.1386349704903</v>
      </c>
      <c r="H37" s="29">
        <f>H36*((100+Vorgabewerte!$C$11)/100)</f>
        <v>1162.4694797054394</v>
      </c>
      <c r="I37" s="29">
        <f>I36*((100+Vorgabewerte!$C$11)/100)</f>
        <v>885.69103215652501</v>
      </c>
      <c r="J37" s="29">
        <f>J36*((100+Vorgabewerte!$C$11)/100)</f>
        <v>1024.9240034450959</v>
      </c>
    </row>
    <row r="38" spans="3:10" x14ac:dyDescent="0.3">
      <c r="C38" s="28"/>
      <c r="D38" s="29">
        <f>D37*((100+Vorgabewerte!$C$11)/100)</f>
        <v>2592.4779110602162</v>
      </c>
      <c r="E38" s="29">
        <f>E37*((100+Vorgabewerte!$C$11)/100)</f>
        <v>2333.2301199541939</v>
      </c>
      <c r="F38" s="29">
        <f>F37*((100+Vorgabewerte!$C$11)/100)</f>
        <v>2146.571710357859</v>
      </c>
      <c r="G38" s="29">
        <f>G37*((100+Vorgabewerte!$C$11)/100)</f>
        <v>1563.26418036931</v>
      </c>
      <c r="H38" s="29">
        <f>H37*((100+Vorgabewerte!$C$11)/100)</f>
        <v>1208.9682588936571</v>
      </c>
      <c r="I38" s="29">
        <f>I37*((100+Vorgabewerte!$C$11)/100)</f>
        <v>921.11867344278608</v>
      </c>
      <c r="J38" s="29">
        <f>J37*((100+Vorgabewerte!$C$11)/100)</f>
        <v>1065.9209635828997</v>
      </c>
    </row>
    <row r="39" spans="3:10" x14ac:dyDescent="0.3">
      <c r="C39" s="28"/>
      <c r="D39" s="29">
        <f>D38*((100+Vorgabewerte!$C$11)/100)</f>
        <v>2696.1770275026252</v>
      </c>
      <c r="E39" s="29">
        <f>E38*((100+Vorgabewerte!$C$11)/100)</f>
        <v>2426.5593247523616</v>
      </c>
      <c r="F39" s="29">
        <f>F38*((100+Vorgabewerte!$C$11)/100)</f>
        <v>2232.4345787721736</v>
      </c>
      <c r="G39" s="29">
        <f>G38*((100+Vorgabewerte!$C$11)/100)</f>
        <v>1625.7947475840824</v>
      </c>
      <c r="H39" s="29">
        <f>H38*((100+Vorgabewerte!$C$11)/100)</f>
        <v>1257.3269892494034</v>
      </c>
      <c r="I39" s="29">
        <f>I38*((100+Vorgabewerte!$C$11)/100)</f>
        <v>957.9634203804975</v>
      </c>
      <c r="J39" s="29">
        <f>J38*((100+Vorgabewerte!$C$11)/100)</f>
        <v>1108.5578021262158</v>
      </c>
    </row>
    <row r="40" spans="3:10" x14ac:dyDescent="0.3">
      <c r="C40" s="28"/>
      <c r="D40" s="28"/>
      <c r="E40" s="28"/>
      <c r="F40" s="28"/>
      <c r="G40" s="28"/>
      <c r="H40" s="28"/>
      <c r="I40" s="28"/>
      <c r="J40" s="28"/>
    </row>
    <row r="41" spans="3:10" x14ac:dyDescent="0.3">
      <c r="C41" s="28"/>
      <c r="D41" s="28"/>
      <c r="E41" s="28"/>
      <c r="F41" s="28"/>
      <c r="G41" s="28"/>
      <c r="H41" s="28"/>
      <c r="I41" s="28"/>
      <c r="J41" s="28"/>
    </row>
    <row r="42" spans="3:10" x14ac:dyDescent="0.3">
      <c r="C42" s="28"/>
      <c r="D42" s="28"/>
      <c r="E42" s="28"/>
      <c r="F42" s="28"/>
      <c r="G42" s="28"/>
      <c r="H42" s="28"/>
      <c r="I42" s="28"/>
      <c r="J42" s="28"/>
    </row>
    <row r="43" spans="3:10" x14ac:dyDescent="0.3">
      <c r="C43" s="28"/>
      <c r="D43" s="28"/>
      <c r="E43" s="28"/>
      <c r="F43" s="28"/>
      <c r="G43" s="28"/>
      <c r="H43" s="28"/>
      <c r="I43" s="28"/>
      <c r="J43" s="28"/>
    </row>
    <row r="44" spans="3:10" x14ac:dyDescent="0.3">
      <c r="C44" s="28"/>
      <c r="D44" s="28"/>
      <c r="E44" s="28"/>
      <c r="F44" s="28"/>
      <c r="G44" s="28"/>
      <c r="H44" s="28"/>
      <c r="I44" s="28"/>
      <c r="J44" s="28"/>
    </row>
    <row r="45" spans="3:10" x14ac:dyDescent="0.3">
      <c r="C45" s="28"/>
      <c r="D45" s="28"/>
      <c r="E45" s="28"/>
      <c r="F45" s="28"/>
      <c r="G45" s="28"/>
      <c r="H45" s="28"/>
      <c r="I45" s="28"/>
      <c r="J45" s="28"/>
    </row>
    <row r="46" spans="3:10" x14ac:dyDescent="0.3">
      <c r="C46" s="28"/>
      <c r="D46" s="28"/>
      <c r="E46" s="28"/>
      <c r="F46" s="28"/>
      <c r="G46" s="28"/>
      <c r="H46" s="28"/>
      <c r="I46" s="28"/>
      <c r="J46" s="28"/>
    </row>
  </sheetData>
  <sheetProtection algorithmName="SHA-512" hashValue="+hfZMN2DjIFpYn6ERamdyBAp8jLCPBFEXuF9mqTMOR00ITBdyp6bhYrb6y8vzhpsueUaCQ/U+x6yZsmx28SKRw==" saltValue="x+UT7p4mUEnxW+iruJtb0Q==" spinCount="100000" sheet="1" objects="1" scenarios="1" selectLockedCells="1"/>
  <mergeCells count="1">
    <mergeCell ref="D2:I2"/>
  </mergeCells>
  <conditionalFormatting sqref="F5:J5">
    <cfRule type="top10" dxfId="12" priority="7" bottom="1" rank="1"/>
  </conditionalFormatting>
  <conditionalFormatting sqref="E6:J6">
    <cfRule type="top10" dxfId="11" priority="6" rank="1"/>
  </conditionalFormatting>
  <conditionalFormatting sqref="G1">
    <cfRule type="top10" dxfId="10" priority="5" bottom="1" rank="1"/>
  </conditionalFormatting>
  <conditionalFormatting sqref="F7:J7">
    <cfRule type="top10" dxfId="9" priority="4" bottom="1" rank="1"/>
  </conditionalFormatting>
  <conditionalFormatting sqref="F9:J9">
    <cfRule type="top10" dxfId="8" priority="3" bottom="1" rank="1"/>
  </conditionalFormatting>
  <conditionalFormatting sqref="D14:J14">
    <cfRule type="top10" dxfId="7" priority="2" bottom="1" rank="1"/>
  </conditionalFormatting>
  <conditionalFormatting sqref="F16:J16">
    <cfRule type="top10" dxfId="6" priority="1" rank="1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13B5-EEA3-40E2-AFF5-FBE7734B466D}">
  <sheetPr>
    <tabColor theme="4" tint="0.39997558519241921"/>
  </sheetPr>
  <dimension ref="A1:M39"/>
  <sheetViews>
    <sheetView zoomScaleNormal="100" workbookViewId="0">
      <selection activeCell="C9" sqref="C9"/>
    </sheetView>
  </sheetViews>
  <sheetFormatPr baseColWidth="10" defaultColWidth="10.6640625" defaultRowHeight="14.4" x14ac:dyDescent="0.3"/>
  <cols>
    <col min="1" max="1" width="4.44140625" style="2" customWidth="1"/>
    <col min="2" max="2" width="30" style="2" customWidth="1"/>
    <col min="3" max="3" width="14.5546875" style="2" customWidth="1"/>
    <col min="4" max="4" width="11.44140625" style="2" customWidth="1"/>
    <col min="5" max="5" width="4.44140625" style="2" customWidth="1"/>
    <col min="6" max="6" width="30" style="2" customWidth="1"/>
    <col min="7" max="7" width="14.5546875" style="2" customWidth="1"/>
    <col min="8" max="8" width="11.44140625" style="2" customWidth="1"/>
    <col min="9" max="9" width="4.44140625" style="2" customWidth="1"/>
    <col min="10" max="10" width="30" style="2" customWidth="1"/>
    <col min="11" max="11" width="14.5546875" style="2" customWidth="1"/>
    <col min="12" max="12" width="11.44140625" style="2" customWidth="1"/>
    <col min="13" max="13" width="4.33203125" style="2" customWidth="1"/>
    <col min="14" max="16384" width="10.6640625" style="2"/>
  </cols>
  <sheetData>
    <row r="1" spans="1:13" ht="47.7" customHeight="1" x14ac:dyDescent="0.3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 thickBot="1" x14ac:dyDescent="0.35">
      <c r="A2" s="1"/>
      <c r="B2" s="34"/>
      <c r="C2" s="34"/>
      <c r="D2" s="34"/>
      <c r="E2" s="1"/>
      <c r="F2" s="1"/>
      <c r="G2" s="1"/>
      <c r="H2" s="1"/>
      <c r="I2" s="1"/>
      <c r="J2" s="1"/>
      <c r="K2" s="1"/>
      <c r="L2" s="1"/>
      <c r="M2" s="1"/>
    </row>
    <row r="3" spans="1:13" ht="29.25" customHeight="1" thickTop="1" x14ac:dyDescent="0.3">
      <c r="A3" s="1"/>
      <c r="B3" s="35" t="s">
        <v>29</v>
      </c>
      <c r="C3" s="36"/>
      <c r="D3" s="37"/>
      <c r="E3" s="1"/>
      <c r="F3" s="35" t="s">
        <v>32</v>
      </c>
      <c r="G3" s="36"/>
      <c r="H3" s="37"/>
      <c r="I3" s="1"/>
      <c r="J3" s="35" t="s">
        <v>52</v>
      </c>
      <c r="K3" s="36"/>
      <c r="L3" s="37"/>
      <c r="M3" s="1"/>
    </row>
    <row r="4" spans="1:13" ht="15" thickBot="1" x14ac:dyDescent="0.35">
      <c r="A4" s="38"/>
      <c r="B4" s="39"/>
      <c r="C4" s="39"/>
      <c r="D4" s="40"/>
      <c r="E4" s="1"/>
      <c r="F4" s="41"/>
      <c r="G4" s="42"/>
      <c r="H4" s="40"/>
      <c r="I4" s="1"/>
      <c r="J4" s="41"/>
      <c r="K4" s="42"/>
      <c r="L4" s="40"/>
      <c r="M4" s="1"/>
    </row>
    <row r="5" spans="1:13" ht="19.2" thickTop="1" thickBot="1" x14ac:dyDescent="0.35">
      <c r="A5" s="38"/>
      <c r="B5" s="43" t="s">
        <v>12</v>
      </c>
      <c r="C5" s="65">
        <v>0.115</v>
      </c>
      <c r="D5" s="44" t="s">
        <v>15</v>
      </c>
      <c r="E5" s="1"/>
      <c r="F5" s="45" t="s">
        <v>33</v>
      </c>
      <c r="G5" s="67">
        <v>10700</v>
      </c>
      <c r="H5" s="44" t="s">
        <v>13</v>
      </c>
      <c r="I5" s="1"/>
      <c r="J5" s="45" t="s">
        <v>53</v>
      </c>
      <c r="K5" s="65">
        <v>200</v>
      </c>
      <c r="L5" s="44" t="s">
        <v>23</v>
      </c>
      <c r="M5" s="1"/>
    </row>
    <row r="6" spans="1:13" ht="15.6" thickTop="1" thickBot="1" x14ac:dyDescent="0.35">
      <c r="A6" s="38"/>
      <c r="B6" s="43"/>
      <c r="C6" s="46"/>
      <c r="D6" s="44"/>
      <c r="E6" s="1"/>
      <c r="F6" s="41"/>
      <c r="G6" s="42"/>
      <c r="H6" s="40"/>
      <c r="I6" s="1"/>
      <c r="J6" s="41"/>
      <c r="K6" s="42"/>
      <c r="L6" s="40"/>
      <c r="M6" s="1"/>
    </row>
    <row r="7" spans="1:13" ht="19.2" thickTop="1" thickBot="1" x14ac:dyDescent="0.35">
      <c r="A7" s="38"/>
      <c r="B7" s="43" t="s">
        <v>30</v>
      </c>
      <c r="C7" s="65">
        <v>0.21</v>
      </c>
      <c r="D7" s="44" t="s">
        <v>15</v>
      </c>
      <c r="E7" s="1"/>
      <c r="F7" s="45" t="s">
        <v>34</v>
      </c>
      <c r="G7" s="65">
        <v>1997</v>
      </c>
      <c r="H7" s="40"/>
      <c r="I7" s="1"/>
      <c r="J7" s="45" t="s">
        <v>54</v>
      </c>
      <c r="K7" s="65">
        <v>366</v>
      </c>
      <c r="L7" s="47" t="s">
        <v>23</v>
      </c>
      <c r="M7" s="1"/>
    </row>
    <row r="8" spans="1:13" ht="15.6" thickTop="1" thickBot="1" x14ac:dyDescent="0.35">
      <c r="A8" s="38"/>
      <c r="B8" s="43"/>
      <c r="C8" s="46"/>
      <c r="D8" s="44"/>
      <c r="E8" s="1"/>
      <c r="F8" s="41"/>
      <c r="G8" s="42"/>
      <c r="H8" s="40"/>
      <c r="I8" s="1"/>
      <c r="J8" s="41"/>
      <c r="K8" s="42"/>
      <c r="L8" s="40"/>
      <c r="M8" s="1"/>
    </row>
    <row r="9" spans="1:13" ht="19.2" thickTop="1" thickBot="1" x14ac:dyDescent="0.35">
      <c r="A9" s="38"/>
      <c r="B9" s="43" t="s">
        <v>22</v>
      </c>
      <c r="C9" s="65">
        <v>5.3499999999999999E-2</v>
      </c>
      <c r="D9" s="44" t="s">
        <v>15</v>
      </c>
      <c r="E9" s="1"/>
      <c r="F9" s="45" t="s">
        <v>35</v>
      </c>
      <c r="G9" s="65">
        <v>120</v>
      </c>
      <c r="H9" s="48" t="s">
        <v>20</v>
      </c>
      <c r="I9" s="1"/>
      <c r="J9" s="45" t="s">
        <v>4</v>
      </c>
      <c r="K9" s="65">
        <v>23</v>
      </c>
      <c r="L9" s="48" t="s">
        <v>23</v>
      </c>
      <c r="M9" s="1"/>
    </row>
    <row r="10" spans="1:13" ht="15.6" thickTop="1" thickBot="1" x14ac:dyDescent="0.35">
      <c r="A10" s="49"/>
      <c r="B10" s="41"/>
      <c r="C10" s="42"/>
      <c r="D10" s="40"/>
      <c r="E10" s="1"/>
      <c r="F10" s="41"/>
      <c r="G10" s="42"/>
      <c r="H10" s="40"/>
      <c r="I10" s="1"/>
      <c r="J10" s="41"/>
      <c r="K10" s="42"/>
      <c r="L10" s="40"/>
      <c r="M10" s="1"/>
    </row>
    <row r="11" spans="1:13" ht="18.75" customHeight="1" thickTop="1" thickBot="1" x14ac:dyDescent="0.35">
      <c r="A11" s="49"/>
      <c r="B11" s="45" t="s">
        <v>31</v>
      </c>
      <c r="C11" s="65">
        <v>4</v>
      </c>
      <c r="D11" s="44" t="s">
        <v>16</v>
      </c>
      <c r="E11" s="1"/>
      <c r="F11" s="50" t="s">
        <v>36</v>
      </c>
      <c r="G11" s="65" t="s">
        <v>39</v>
      </c>
      <c r="H11" s="44" t="s">
        <v>37</v>
      </c>
      <c r="I11" s="1"/>
      <c r="J11" s="50"/>
      <c r="K11" s="51"/>
      <c r="L11" s="44"/>
      <c r="M11" s="1"/>
    </row>
    <row r="12" spans="1:13" ht="15.6" thickTop="1" thickBot="1" x14ac:dyDescent="0.35">
      <c r="A12" s="49"/>
      <c r="B12" s="52"/>
      <c r="C12" s="53"/>
      <c r="D12" s="54"/>
      <c r="E12" s="1"/>
      <c r="F12" s="41"/>
      <c r="G12" s="42"/>
      <c r="H12" s="40"/>
      <c r="I12" s="1"/>
      <c r="J12" s="52"/>
      <c r="K12" s="53"/>
      <c r="L12" s="54"/>
      <c r="M12" s="1"/>
    </row>
    <row r="13" spans="1:13" ht="15" thickTop="1" x14ac:dyDescent="0.3">
      <c r="A13" s="1"/>
      <c r="B13" s="1"/>
      <c r="C13" s="1"/>
      <c r="D13" s="1"/>
      <c r="E13" s="38"/>
      <c r="F13" s="42"/>
      <c r="G13" s="42"/>
      <c r="H13" s="40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38"/>
      <c r="F14" s="39"/>
      <c r="G14" s="39"/>
      <c r="H14" s="40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38"/>
      <c r="F15" s="39"/>
      <c r="G15" s="39"/>
      <c r="H15" s="40"/>
      <c r="I15" s="1"/>
      <c r="J15" s="1"/>
      <c r="K15" s="1"/>
      <c r="L15" s="1"/>
      <c r="M15" s="1"/>
    </row>
    <row r="16" spans="1:13" ht="15" thickBot="1" x14ac:dyDescent="0.35">
      <c r="A16" s="1"/>
      <c r="B16" s="1"/>
      <c r="C16" s="1"/>
      <c r="D16" s="1"/>
      <c r="E16" s="38"/>
      <c r="F16" s="39"/>
      <c r="G16" s="39"/>
      <c r="H16" s="40"/>
      <c r="I16" s="1"/>
      <c r="J16" s="1"/>
      <c r="K16" s="1"/>
      <c r="L16" s="1"/>
      <c r="M16" s="1"/>
    </row>
    <row r="17" spans="1:13" ht="29.25" customHeight="1" thickTop="1" x14ac:dyDescent="0.3">
      <c r="A17" s="38"/>
      <c r="B17" s="35" t="s">
        <v>44</v>
      </c>
      <c r="C17" s="36"/>
      <c r="D17" s="37"/>
      <c r="E17" s="38"/>
      <c r="F17" s="55"/>
      <c r="G17" s="55"/>
      <c r="H17" s="56"/>
      <c r="I17" s="1"/>
      <c r="J17" s="35" t="s">
        <v>49</v>
      </c>
      <c r="K17" s="36"/>
      <c r="L17" s="37"/>
      <c r="M17" s="1"/>
    </row>
    <row r="18" spans="1:13" ht="15" thickBot="1" x14ac:dyDescent="0.35">
      <c r="A18" s="38"/>
      <c r="B18" s="41"/>
      <c r="C18" s="42"/>
      <c r="D18" s="40"/>
      <c r="E18" s="1"/>
      <c r="F18" s="41"/>
      <c r="G18" s="42"/>
      <c r="H18" s="40"/>
      <c r="I18" s="1"/>
      <c r="J18" s="41"/>
      <c r="K18" s="42"/>
      <c r="L18" s="40"/>
      <c r="M18" s="1"/>
    </row>
    <row r="19" spans="1:13" ht="19.2" thickTop="1" thickBot="1" x14ac:dyDescent="0.35">
      <c r="A19" s="38"/>
      <c r="B19" s="45" t="s">
        <v>45</v>
      </c>
      <c r="C19" s="65">
        <v>3.2</v>
      </c>
      <c r="D19" s="44"/>
      <c r="E19" s="1"/>
      <c r="F19" s="45" t="s">
        <v>55</v>
      </c>
      <c r="G19" s="67"/>
      <c r="H19" s="44"/>
      <c r="I19" s="1"/>
      <c r="J19" s="45" t="s">
        <v>58</v>
      </c>
      <c r="K19" s="65">
        <v>9.1999999999999993</v>
      </c>
      <c r="L19" s="44" t="s">
        <v>16</v>
      </c>
      <c r="M19" s="1"/>
    </row>
    <row r="20" spans="1:13" ht="15.6" thickTop="1" thickBot="1" x14ac:dyDescent="0.35">
      <c r="A20" s="38"/>
      <c r="B20" s="45"/>
      <c r="C20" s="57"/>
      <c r="D20" s="44"/>
      <c r="E20" s="1"/>
      <c r="F20" s="41"/>
      <c r="G20" s="42"/>
      <c r="H20" s="40"/>
      <c r="I20" s="1"/>
      <c r="J20" s="41"/>
      <c r="K20" s="42"/>
      <c r="L20" s="40"/>
      <c r="M20" s="1"/>
    </row>
    <row r="21" spans="1:13" ht="19.2" thickTop="1" thickBot="1" x14ac:dyDescent="0.35">
      <c r="A21" s="38"/>
      <c r="B21" s="45" t="s">
        <v>46</v>
      </c>
      <c r="C21" s="65">
        <v>4.2</v>
      </c>
      <c r="D21" s="44"/>
      <c r="E21" s="1"/>
      <c r="F21" s="45" t="s">
        <v>56</v>
      </c>
      <c r="G21" s="65"/>
      <c r="H21" s="40"/>
      <c r="I21" s="1"/>
      <c r="J21" s="45" t="s">
        <v>57</v>
      </c>
      <c r="K21" s="65">
        <v>1.2</v>
      </c>
      <c r="L21" s="47" t="s">
        <v>16</v>
      </c>
      <c r="M21" s="1"/>
    </row>
    <row r="22" spans="1:13" ht="15.6" thickTop="1" thickBot="1" x14ac:dyDescent="0.35">
      <c r="A22" s="38"/>
      <c r="B22" s="45"/>
      <c r="C22" s="57"/>
      <c r="D22" s="44"/>
      <c r="E22" s="1"/>
      <c r="F22" s="41"/>
      <c r="G22" s="42"/>
      <c r="H22" s="40"/>
      <c r="I22" s="1"/>
      <c r="J22" s="41"/>
      <c r="K22" s="42"/>
      <c r="L22" s="40"/>
      <c r="M22" s="1"/>
    </row>
    <row r="23" spans="1:13" ht="19.2" thickTop="1" thickBot="1" x14ac:dyDescent="0.35">
      <c r="A23" s="38"/>
      <c r="B23" s="45" t="s">
        <v>47</v>
      </c>
      <c r="C23" s="66">
        <f>G5/4/C25</f>
        <v>6.6875</v>
      </c>
      <c r="D23" s="44" t="s">
        <v>20</v>
      </c>
      <c r="E23" s="58"/>
      <c r="F23" s="59"/>
      <c r="G23" s="51"/>
      <c r="H23" s="48"/>
      <c r="I23" s="1"/>
      <c r="J23" s="45" t="s">
        <v>24</v>
      </c>
      <c r="K23" s="65">
        <v>3</v>
      </c>
      <c r="L23" s="48" t="s">
        <v>16</v>
      </c>
      <c r="M23" s="1"/>
    </row>
    <row r="24" spans="1:13" ht="15.6" thickTop="1" thickBot="1" x14ac:dyDescent="0.35">
      <c r="A24" s="38"/>
      <c r="B24" s="41"/>
      <c r="C24" s="42"/>
      <c r="D24" s="40"/>
      <c r="E24" s="58"/>
      <c r="F24" s="42"/>
      <c r="G24" s="42"/>
      <c r="H24" s="40"/>
      <c r="I24" s="1"/>
      <c r="J24" s="41"/>
      <c r="K24" s="42"/>
      <c r="L24" s="40"/>
      <c r="M24" s="1"/>
    </row>
    <row r="25" spans="1:13" ht="19.2" thickTop="1" thickBot="1" x14ac:dyDescent="0.35">
      <c r="A25" s="38"/>
      <c r="B25" s="45" t="s">
        <v>19</v>
      </c>
      <c r="C25" s="65">
        <v>400</v>
      </c>
      <c r="D25" s="44" t="s">
        <v>48</v>
      </c>
      <c r="E25" s="58"/>
      <c r="F25" s="60"/>
      <c r="G25" s="51"/>
      <c r="H25" s="44"/>
      <c r="I25" s="1"/>
      <c r="J25" s="50" t="s">
        <v>50</v>
      </c>
      <c r="K25" s="65">
        <v>70</v>
      </c>
      <c r="L25" s="44" t="s">
        <v>51</v>
      </c>
      <c r="M25" s="1"/>
    </row>
    <row r="26" spans="1:13" ht="15.6" thickTop="1" thickBot="1" x14ac:dyDescent="0.35">
      <c r="A26" s="38"/>
      <c r="B26" s="52"/>
      <c r="C26" s="53"/>
      <c r="D26" s="54"/>
      <c r="E26" s="1"/>
      <c r="F26" s="52"/>
      <c r="G26" s="53"/>
      <c r="H26" s="54"/>
      <c r="J26" s="52"/>
      <c r="K26" s="53"/>
      <c r="L26" s="54"/>
      <c r="M26" s="1"/>
    </row>
    <row r="27" spans="1:13" ht="15" thickTop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8" x14ac:dyDescent="0.35">
      <c r="A31" s="61"/>
      <c r="B31" s="61"/>
      <c r="D31" s="62"/>
    </row>
    <row r="32" spans="1:13" x14ac:dyDescent="0.3">
      <c r="A32" s="63"/>
      <c r="B32" s="63"/>
    </row>
    <row r="33" spans="1:5" x14ac:dyDescent="0.3">
      <c r="A33" s="63"/>
      <c r="B33" s="63"/>
    </row>
    <row r="34" spans="1:5" x14ac:dyDescent="0.3">
      <c r="A34" s="63"/>
      <c r="B34" s="63"/>
      <c r="E34" s="64"/>
    </row>
    <row r="35" spans="1:5" x14ac:dyDescent="0.3">
      <c r="A35" s="63"/>
      <c r="B35" s="63"/>
    </row>
    <row r="36" spans="1:5" x14ac:dyDescent="0.3">
      <c r="A36" s="63"/>
      <c r="B36" s="63"/>
    </row>
    <row r="37" spans="1:5" x14ac:dyDescent="0.3">
      <c r="A37" s="63"/>
      <c r="B37" s="63"/>
    </row>
    <row r="38" spans="1:5" x14ac:dyDescent="0.3">
      <c r="A38" s="63"/>
      <c r="B38" s="63"/>
      <c r="E38" s="64"/>
    </row>
    <row r="39" spans="1:5" ht="18" x14ac:dyDescent="0.35">
      <c r="A39" s="61"/>
      <c r="B39" s="61"/>
      <c r="D39" s="62"/>
    </row>
  </sheetData>
  <sheetProtection algorithmName="SHA-512" hashValue="cF3SFxQHFEokgK9iWJWn57IPQrHvmllMFJ+aw4mAPfA6p+Uek0TGk8RwVza1kNSI97zb/RfjvbT7d1RALFf2Ng==" saltValue="HhqCWDOhOVTnwU4ha91l9g==" spinCount="100000" sheet="1" objects="1" scenarios="1" selectLockedCells="1"/>
  <mergeCells count="7">
    <mergeCell ref="A1:M1"/>
    <mergeCell ref="J3:L3"/>
    <mergeCell ref="F17:H17"/>
    <mergeCell ref="B3:D3"/>
    <mergeCell ref="F3:H3"/>
    <mergeCell ref="B17:D17"/>
    <mergeCell ref="J17:L1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85EDC3-E03B-4CB3-A1E5-B822F9951FC7}">
          <x14:formula1>
            <xm:f>Berechnungen!$A$3:$A$6</xm:f>
          </x14:formula1>
          <xm:sqref>G11 K11 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49C9-EA72-4CEF-A46F-899582C3D3C6}">
  <dimension ref="A1:A6"/>
  <sheetViews>
    <sheetView workbookViewId="0">
      <selection activeCell="C40" sqref="C40"/>
    </sheetView>
  </sheetViews>
  <sheetFormatPr baseColWidth="10" defaultRowHeight="14.4" x14ac:dyDescent="0.3"/>
  <cols>
    <col min="1" max="16384" width="11.5546875" style="4"/>
  </cols>
  <sheetData>
    <row r="1" spans="1:1" x14ac:dyDescent="0.3">
      <c r="A1" s="68" t="s">
        <v>43</v>
      </c>
    </row>
    <row r="2" spans="1:1" x14ac:dyDescent="0.3">
      <c r="A2" s="69" t="s">
        <v>42</v>
      </c>
    </row>
    <row r="3" spans="1:1" x14ac:dyDescent="0.3">
      <c r="A3" s="69" t="s">
        <v>38</v>
      </c>
    </row>
    <row r="4" spans="1:1" x14ac:dyDescent="0.3">
      <c r="A4" s="69" t="s">
        <v>39</v>
      </c>
    </row>
    <row r="5" spans="1:1" x14ac:dyDescent="0.3">
      <c r="A5" s="69" t="s">
        <v>40</v>
      </c>
    </row>
    <row r="6" spans="1:1" x14ac:dyDescent="0.3">
      <c r="A6" s="69" t="s">
        <v>41</v>
      </c>
    </row>
  </sheetData>
  <sheetProtection algorithmName="SHA-512" hashValue="ytcK53+yU2/voYu9Z9XCvFDxIX+47lmFDV5k1n/cuzj6rcJqk920qcfQIWMf/zRP33hnDAiObOfYev0K8uHrxQ==" saltValue="j8YVEFzDYZljys7E9EU/xQ==" spinCount="100000" sheet="1" objects="1" scenarios="1" selectLockedCells="1" selectUnlockedCells="1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Vergleich</vt:lpstr>
      <vt:lpstr>Vorgabewerte</vt:lpstr>
      <vt:lpstr>Berechnungen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von Zons</dc:creator>
  <cp:lastModifiedBy>Marcel von Zons</cp:lastModifiedBy>
  <dcterms:created xsi:type="dcterms:W3CDTF">2021-11-25T14:49:22Z</dcterms:created>
  <dcterms:modified xsi:type="dcterms:W3CDTF">2022-01-29T08:46:37Z</dcterms:modified>
</cp:coreProperties>
</file>